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4805" windowHeight="7950"/>
  </bookViews>
  <sheets>
    <sheet name="Распределение ЧП" sheetId="2" r:id="rId1"/>
  </sheets>
  <definedNames>
    <definedName name="_xlnm.Print_Area" localSheetId="0">'Распределение ЧП'!$A$1:$H$40</definedName>
  </definedNames>
  <calcPr calcId="162913"/>
</workbook>
</file>

<file path=xl/calcChain.xml><?xml version="1.0" encoding="utf-8"?>
<calcChain xmlns="http://schemas.openxmlformats.org/spreadsheetml/2006/main">
  <c r="F33" i="2" l="1"/>
  <c r="F23" i="2"/>
  <c r="F19" i="2"/>
  <c r="F8" i="2" l="1"/>
  <c r="D33" i="2" l="1"/>
  <c r="D8" i="2" l="1"/>
  <c r="G34" i="2" l="1"/>
  <c r="E34" i="2"/>
  <c r="G33" i="2"/>
  <c r="E33" i="2"/>
  <c r="D32" i="2"/>
  <c r="E32" i="2" s="1"/>
  <c r="G31" i="2"/>
  <c r="E31" i="2"/>
  <c r="G30" i="2"/>
  <c r="E30" i="2"/>
  <c r="F29" i="2"/>
  <c r="G29" i="2" s="1"/>
  <c r="D29" i="2"/>
  <c r="E29" i="2" s="1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F17" i="2"/>
  <c r="F15" i="2" s="1"/>
  <c r="D17" i="2"/>
  <c r="D15" i="2" s="1"/>
  <c r="G16" i="2"/>
  <c r="E16" i="2"/>
  <c r="G14" i="2"/>
  <c r="E14" i="2"/>
  <c r="G13" i="2"/>
  <c r="E13" i="2"/>
  <c r="F11" i="2"/>
  <c r="D11" i="2"/>
  <c r="D28" i="2" l="1"/>
  <c r="E28" i="2" s="1"/>
  <c r="G15" i="2"/>
  <c r="F26" i="2"/>
  <c r="E15" i="2"/>
  <c r="D26" i="2"/>
  <c r="E17" i="2"/>
  <c r="G17" i="2"/>
  <c r="F32" i="2"/>
  <c r="D35" i="2" l="1"/>
  <c r="E35" i="2" s="1"/>
  <c r="F28" i="2"/>
  <c r="G32" i="2"/>
  <c r="G28" i="2" l="1"/>
  <c r="F35" i="2"/>
  <c r="G35" i="2" s="1"/>
</calcChain>
</file>

<file path=xl/sharedStrings.xml><?xml version="1.0" encoding="utf-8"?>
<sst xmlns="http://schemas.openxmlformats.org/spreadsheetml/2006/main" count="84" uniqueCount="73">
  <si>
    <t>Наименование организации</t>
  </si>
  <si>
    <t>№ п/п</t>
  </si>
  <si>
    <t>Показатели</t>
  </si>
  <si>
    <t>Норматив, %</t>
  </si>
  <si>
    <t xml:space="preserve">Предложено организацией           (руб.) </t>
  </si>
  <si>
    <t>% от ЧП, предложенной организацией</t>
  </si>
  <si>
    <t>Согласовано АО "Швабе" (руб.)</t>
  </si>
  <si>
    <t>% от ЧП, согласованной АО "Швабе"</t>
  </si>
  <si>
    <t>Комментарии</t>
  </si>
  <si>
    <t>справочно</t>
  </si>
  <si>
    <t>Нераспределенная прибыль за предыдущие периоды (в соответствии с ГОСа)</t>
  </si>
  <si>
    <t>-</t>
  </si>
  <si>
    <t>I.</t>
  </si>
  <si>
    <t>Распределение чистой прибыли, в т.ч.:</t>
  </si>
  <si>
    <t>Формирование резервного фонда (РФ)</t>
  </si>
  <si>
    <t>Минимально 5%</t>
  </si>
  <si>
    <t>Формирование фонда для выплаты дивидендов по привилегированным акциям</t>
  </si>
  <si>
    <t>До 5%</t>
  </si>
  <si>
    <t>На выплату дивидендов</t>
  </si>
  <si>
    <t>Не менее 35%</t>
  </si>
  <si>
    <t>3.1.</t>
  </si>
  <si>
    <t>по привилегированным акциям</t>
  </si>
  <si>
    <t>3.2.</t>
  </si>
  <si>
    <t>по обыкновенным акциям***</t>
  </si>
  <si>
    <t>3.2.1.</t>
  </si>
  <si>
    <t>в ГК "Ростех "</t>
  </si>
  <si>
    <t>3.2.2.</t>
  </si>
  <si>
    <t>в АО "Швабе"</t>
  </si>
  <si>
    <t>3.2.3.</t>
  </si>
  <si>
    <t>РФ в лице ГК "Ростех"</t>
  </si>
  <si>
    <t>3.2.4.</t>
  </si>
  <si>
    <t>РФ в лице Росимущества</t>
  </si>
  <si>
    <t>3.2.5.</t>
  </si>
  <si>
    <t>РФ в лице ФАУГИ</t>
  </si>
  <si>
    <t>3.2.6.</t>
  </si>
  <si>
    <t>Покрытие убытков прошлых лет</t>
  </si>
  <si>
    <t>Увеличение уставного капитала</t>
  </si>
  <si>
    <t>Оставшаяся нераспределенная прибыль</t>
  </si>
  <si>
    <t>II.</t>
  </si>
  <si>
    <t>Использование чистой прибыли, в т.ч.:</t>
  </si>
  <si>
    <t>Развитие Общества, в т.ч. финансирование капитальных вложений  (проектов инвестиционной программы) и пополнение оборотных средств</t>
  </si>
  <si>
    <t>6.1.</t>
  </si>
  <si>
    <t>Финансирование проектов инвестиционной программы:</t>
  </si>
  <si>
    <t>Не более объема, приходящегося на Общество в утвержденной инвестиционной программы Холдинга за счет собственных средств</t>
  </si>
  <si>
    <t>6.1.1.</t>
  </si>
  <si>
    <t>в т.ч. софинансирование ФЦП</t>
  </si>
  <si>
    <t>6.1.2.</t>
  </si>
  <si>
    <t>в т.ч. инициативные инвестиционные проекты Общества</t>
  </si>
  <si>
    <t>6.2.</t>
  </si>
  <si>
    <t xml:space="preserve">Финансирование пополнения оборотных средств: </t>
  </si>
  <si>
    <t>6.2.1.</t>
  </si>
  <si>
    <t>в т.ч. отдельные капитализируемые затраты</t>
  </si>
  <si>
    <t>6.2.2.</t>
  </si>
  <si>
    <t>в т.ч. прочее пополнение оборотных средств (представить расшифровку, обоснование)</t>
  </si>
  <si>
    <t>Нераспределенная прибыль</t>
  </si>
  <si>
    <t xml:space="preserve">** сумма начисленных дивидендов стр.2310 (Доходы от участия в других организациях) формы "Отчет о финансовых результатах" </t>
  </si>
  <si>
    <t>*** ожидаемое распределение, фактическое распределение будет уточнено в соответствии со списком лиц на право получения дивидендов в соответствии с законодательством РФ</t>
  </si>
  <si>
    <t xml:space="preserve">Направление распределения и использования чистой прибыли за 2021 год </t>
  </si>
  <si>
    <t>Чистая прибыль (строка 2400 Отчета о финансовых результатах) за 2021 год (факт)*</t>
  </si>
  <si>
    <t>ЧП без дивидендов, получ. Обществом от ДЗО, финвложений в 2021 г.</t>
  </si>
  <si>
    <t>* в соответствии с аудированной бухгалтерской (финансовой) отчетностью 2021 года</t>
  </si>
  <si>
    <t>в т.ч. дивиденды, получ. Обществом от ДЗО, финвложений в 2021 г.**</t>
  </si>
  <si>
    <t>АО "МЗ "САПФИР"</t>
  </si>
  <si>
    <t>100 758 шт. * 1555,26 = 156 704 887,08 руб.</t>
  </si>
  <si>
    <t>В соответствиии с бюджетом на 2022 год финансирование отдельных капитализируемых затрат зпланировано в объеме 134 100 тыс.руб., источник финансирования - амортизация и часть чистой прибыли (сумма амортизации в соответствиии с бюджетом на 2022 год - 46 300 тыс.руб.)</t>
  </si>
  <si>
    <t>Первый заместитель генерального директора-директор по экономике  и финансам</t>
  </si>
  <si>
    <t>Конькова И.Г.</t>
  </si>
  <si>
    <t>Резервный фонд сформирован полностью</t>
  </si>
  <si>
    <t xml:space="preserve">488 898 968,14 руб.*50%=244 449 484,07 руб.                                                                                                                                                                        244 449 484,07 / 157 176 шт. = 1555,26 руб. - дивиденд на одну акцию                                                                                                                             1555,26 * 157 176 шт. = 244 449 545,76 руб.   </t>
  </si>
  <si>
    <t>прочие  (Гиндин Д.А., прочие)</t>
  </si>
  <si>
    <t>56 418 шт. * 1555,26 = 87 744 658,68 руб. (в т.ч. Гиндин Д.А. 42 616 шт. * 1555,26 = 66 278 960,16 руб., прочие 13 802 шт. * 1555,26 = 21 465 698,52 руб.)</t>
  </si>
  <si>
    <r>
      <t>Решения ГОСа, ВОСа:                                                                                                                            за 2020 год - 105 403 421,24 руб. (Протокол №01/2021 от 21.06.2021г.)
за 2019 год - 124 735 188 руб. 40 коп. (Протокол №01/2020 от 06.08.2020г.)                                                                                                                                          за 2018 год - 147 446 735  руб. 05 коп. (Протокол №01/2019 ГОСА от 14.06.2019г)                                                                                                                                                                                                                                               за 2017 год - 120 599 429  руб. 68 коп. (Протокол №01/2018 ГОСА от 01.06.2018г)
за 2016 год - 0 руб. 0 коп. (Протокол №01/2017 ГОСА от 07.04.2017г.) 
за 2015 год - 14 263 991 руб. 91 коп. (Протокол №02/2017 ГОСА от 05.05.2016г.) 
за 2014 год - 23 250 302 руб.61 коп. (Протокол №03/2015 ГОСА от 08.05.2015г.)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</si>
  <si>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План по чистой прибыли на 2021 год =</t>
    </r>
    <r>
      <rPr>
        <b/>
        <sz val="12"/>
        <rFont val="Times New Roman"/>
        <family val="1"/>
        <charset val="204"/>
      </rPr>
      <t>419 795 000,00</t>
    </r>
    <r>
      <rPr>
        <sz val="12"/>
        <rFont val="Times New Roman"/>
        <family val="1"/>
        <charset val="204"/>
      </rPr>
      <t xml:space="preserve"> руб.
Выполнение = </t>
    </r>
    <r>
      <rPr>
        <b/>
        <sz val="12"/>
        <rFont val="Times New Roman"/>
        <family val="1"/>
        <charset val="204"/>
      </rPr>
      <t>116,46</t>
    </r>
    <r>
      <rPr>
        <sz val="12"/>
        <rFont val="Times New Roman"/>
        <family val="1"/>
        <charset val="204"/>
      </rPr>
      <t xml:space="preserve">%
К уровню прошлого года = </t>
    </r>
    <r>
      <rPr>
        <b/>
        <sz val="12"/>
        <rFont val="Times New Roman"/>
        <family val="1"/>
        <charset val="204"/>
      </rPr>
      <t>118,16</t>
    </r>
    <r>
      <rPr>
        <sz val="12"/>
        <rFont val="Times New Roman"/>
        <family val="1"/>
        <charset val="204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</si>
</sst>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9" fontId="4" fillId="4" borderId="7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9" fontId="6" fillId="0" borderId="7" xfId="0" applyNumberFormat="1" applyFont="1" applyBorder="1" applyAlignment="1">
      <alignment horizontal="left" vertical="center" wrapText="1"/>
    </xf>
    <xf numFmtId="4" fontId="3" fillId="5" borderId="6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5" borderId="15" xfId="0" applyNumberFormat="1" applyFont="1" applyFill="1" applyBorder="1" applyAlignment="1">
      <alignment horizontal="center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9" fontId="6" fillId="0" borderId="1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0" fontId="0" fillId="4" borderId="0" xfId="0" applyFill="1"/>
    <xf numFmtId="0" fontId="3" fillId="4" borderId="0" xfId="0" applyFont="1" applyFill="1" applyAlignment="1">
      <alignment wrapText="1"/>
    </xf>
    <xf numFmtId="0" fontId="9" fillId="4" borderId="0" xfId="0" applyFont="1" applyFill="1"/>
    <xf numFmtId="0" fontId="2" fillId="4" borderId="10" xfId="0" applyFont="1" applyFill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left" vertical="center" wrapText="1"/>
    </xf>
    <xf numFmtId="43" fontId="0" fillId="0" borderId="0" xfId="1" applyFont="1"/>
    <xf numFmtId="164" fontId="0" fillId="0" borderId="0" xfId="0" applyNumberFormat="1"/>
    <xf numFmtId="10" fontId="3" fillId="0" borderId="6" xfId="0" applyNumberFormat="1" applyFont="1" applyBorder="1" applyAlignment="1">
      <alignment horizontal="center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0" fillId="0" borderId="8" xfId="0" applyBorder="1" applyAlignment="1">
      <alignment horizontal="center" vertical="center" textRotation="255" wrapText="1"/>
    </xf>
    <xf numFmtId="0" fontId="0" fillId="0" borderId="9" xfId="0" applyBorder="1" applyAlignment="1">
      <alignment horizontal="center" vertical="center" textRotation="255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="90" zoomScaleNormal="90" workbookViewId="0">
      <selection activeCell="G8" sqref="G8:G35"/>
    </sheetView>
  </sheetViews>
  <sheetFormatPr defaultRowHeight="15" x14ac:dyDescent="0.25"/>
  <cols>
    <col min="2" max="2" width="53" customWidth="1"/>
    <col min="3" max="3" width="23.85546875" customWidth="1"/>
    <col min="4" max="4" width="19.5703125" customWidth="1"/>
    <col min="5" max="5" width="22" customWidth="1"/>
    <col min="6" max="6" width="20.28515625" customWidth="1"/>
    <col min="7" max="7" width="22.7109375" customWidth="1"/>
    <col min="8" max="8" width="80.7109375" customWidth="1"/>
    <col min="10" max="10" width="17.7109375" bestFit="1" customWidth="1"/>
    <col min="11" max="11" width="15" bestFit="1" customWidth="1"/>
    <col min="12" max="12" width="94.42578125" customWidth="1"/>
  </cols>
  <sheetData>
    <row r="1" spans="1:11" x14ac:dyDescent="0.25">
      <c r="A1" s="1"/>
      <c r="B1" s="54"/>
      <c r="C1" s="55"/>
      <c r="D1" s="55"/>
      <c r="E1" s="55"/>
      <c r="F1" s="55"/>
      <c r="G1" s="55"/>
      <c r="H1" s="55"/>
    </row>
    <row r="2" spans="1:11" x14ac:dyDescent="0.25">
      <c r="A2" s="1"/>
      <c r="B2" s="2"/>
      <c r="C2" s="2"/>
      <c r="D2" s="2"/>
      <c r="E2" s="2"/>
      <c r="F2" s="2"/>
      <c r="G2" s="2"/>
      <c r="H2" s="39"/>
    </row>
    <row r="3" spans="1:11" ht="24" thickBot="1" x14ac:dyDescent="0.4">
      <c r="A3" s="56" t="s">
        <v>0</v>
      </c>
      <c r="B3" s="57"/>
      <c r="C3" s="58" t="s">
        <v>62</v>
      </c>
      <c r="D3" s="59"/>
      <c r="E3" s="59"/>
      <c r="F3" s="59"/>
      <c r="G3" s="59"/>
      <c r="H3" s="59"/>
    </row>
    <row r="4" spans="1:11" ht="18.75" x14ac:dyDescent="0.3">
      <c r="A4" s="3"/>
      <c r="B4" s="4"/>
    </row>
    <row r="5" spans="1:11" ht="15.75" x14ac:dyDescent="0.3">
      <c r="A5" s="56" t="s">
        <v>57</v>
      </c>
      <c r="B5" s="57"/>
      <c r="C5" s="57"/>
      <c r="D5" s="57"/>
      <c r="E5" s="57"/>
      <c r="F5" s="57"/>
      <c r="G5" s="57"/>
      <c r="H5" s="57"/>
    </row>
    <row r="6" spans="1:11" ht="19.5" thickBot="1" x14ac:dyDescent="0.35">
      <c r="A6" s="3"/>
      <c r="B6" s="4"/>
      <c r="C6" s="4"/>
      <c r="D6" s="4"/>
      <c r="E6" s="4"/>
      <c r="F6" s="4"/>
      <c r="G6" s="4"/>
      <c r="H6" s="4"/>
    </row>
    <row r="7" spans="1:11" ht="56.25" x14ac:dyDescent="0.25">
      <c r="A7" s="5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  <c r="H7" s="7" t="s">
        <v>8</v>
      </c>
    </row>
    <row r="8" spans="1:11" ht="139.5" customHeight="1" x14ac:dyDescent="0.25">
      <c r="A8" s="60" t="s">
        <v>9</v>
      </c>
      <c r="B8" s="8" t="s">
        <v>10</v>
      </c>
      <c r="C8" s="9"/>
      <c r="D8" s="10">
        <f>105403421.24+124735188.4+147446735.05+120599429.68</f>
        <v>498184774.37</v>
      </c>
      <c r="E8" s="9"/>
      <c r="F8" s="11">
        <f>23250302.61+14263991.91+120599429.68+147446735.05+124735188.4+105403421.24</f>
        <v>535699068.88999999</v>
      </c>
      <c r="G8" s="49"/>
      <c r="H8" s="12" t="s">
        <v>71</v>
      </c>
    </row>
    <row r="9" spans="1:11" ht="56.25" x14ac:dyDescent="0.25">
      <c r="A9" s="61"/>
      <c r="B9" s="8" t="s">
        <v>58</v>
      </c>
      <c r="C9" s="9">
        <v>1</v>
      </c>
      <c r="D9" s="10">
        <v>488898968.13999999</v>
      </c>
      <c r="E9" s="9"/>
      <c r="F9" s="11">
        <v>488898968.13999999</v>
      </c>
      <c r="G9" s="49"/>
      <c r="H9" s="12" t="s">
        <v>72</v>
      </c>
    </row>
    <row r="10" spans="1:11" ht="37.5" x14ac:dyDescent="0.25">
      <c r="A10" s="61"/>
      <c r="B10" s="13" t="s">
        <v>61</v>
      </c>
      <c r="C10" s="9"/>
      <c r="D10" s="10"/>
      <c r="E10" s="9"/>
      <c r="F10" s="11">
        <v>0</v>
      </c>
      <c r="G10" s="49"/>
      <c r="H10" s="14"/>
    </row>
    <row r="11" spans="1:11" ht="37.5" x14ac:dyDescent="0.25">
      <c r="A11" s="62"/>
      <c r="B11" s="13" t="s">
        <v>59</v>
      </c>
      <c r="C11" s="9"/>
      <c r="D11" s="15">
        <f>D9-D10</f>
        <v>488898968.13999999</v>
      </c>
      <c r="E11" s="9"/>
      <c r="F11" s="16">
        <f>F9-F10</f>
        <v>488898968.13999999</v>
      </c>
      <c r="G11" s="49"/>
      <c r="H11" s="17" t="s">
        <v>11</v>
      </c>
    </row>
    <row r="12" spans="1:11" ht="18.75" x14ac:dyDescent="0.25">
      <c r="A12" s="45" t="s">
        <v>12</v>
      </c>
      <c r="B12" s="18" t="s">
        <v>13</v>
      </c>
      <c r="C12" s="9"/>
      <c r="D12" s="19"/>
      <c r="E12" s="9"/>
      <c r="F12" s="19"/>
      <c r="G12" s="49"/>
      <c r="H12" s="17"/>
    </row>
    <row r="13" spans="1:11" ht="18.75" x14ac:dyDescent="0.25">
      <c r="A13" s="20">
        <v>1</v>
      </c>
      <c r="B13" s="8" t="s">
        <v>14</v>
      </c>
      <c r="C13" s="9" t="s">
        <v>15</v>
      </c>
      <c r="D13" s="10"/>
      <c r="E13" s="9">
        <f t="shared" ref="E13:E35" si="0">D13/$D$9</f>
        <v>0</v>
      </c>
      <c r="F13" s="11">
        <v>0</v>
      </c>
      <c r="G13" s="49">
        <f t="shared" ref="G13:G35" si="1">F13/$F$9</f>
        <v>0</v>
      </c>
      <c r="H13" s="46" t="s">
        <v>67</v>
      </c>
    </row>
    <row r="14" spans="1:11" ht="56.25" x14ac:dyDescent="0.25">
      <c r="A14" s="20">
        <v>2</v>
      </c>
      <c r="B14" s="8" t="s">
        <v>16</v>
      </c>
      <c r="C14" s="21" t="s">
        <v>17</v>
      </c>
      <c r="D14" s="10"/>
      <c r="E14" s="9">
        <f t="shared" si="0"/>
        <v>0</v>
      </c>
      <c r="F14" s="11">
        <v>0</v>
      </c>
      <c r="G14" s="49">
        <f t="shared" si="1"/>
        <v>0</v>
      </c>
      <c r="H14" s="17" t="s">
        <v>11</v>
      </c>
    </row>
    <row r="15" spans="1:11" ht="47.25" x14ac:dyDescent="0.25">
      <c r="A15" s="20">
        <v>3</v>
      </c>
      <c r="B15" s="8" t="s">
        <v>18</v>
      </c>
      <c r="C15" s="21" t="s">
        <v>19</v>
      </c>
      <c r="D15" s="15">
        <f>D16+D17</f>
        <v>244449545.76000002</v>
      </c>
      <c r="E15" s="9">
        <f t="shared" si="0"/>
        <v>0.50000012618148948</v>
      </c>
      <c r="F15" s="16">
        <f>F16+F17</f>
        <v>244449545.75999999</v>
      </c>
      <c r="G15" s="49">
        <f>F15/$F$9</f>
        <v>0.50000012618148948</v>
      </c>
      <c r="H15" s="14" t="s">
        <v>68</v>
      </c>
      <c r="J15" s="47"/>
      <c r="K15" s="48"/>
    </row>
    <row r="16" spans="1:11" ht="18.75" x14ac:dyDescent="0.25">
      <c r="A16" s="22" t="s">
        <v>20</v>
      </c>
      <c r="B16" s="13" t="s">
        <v>21</v>
      </c>
      <c r="C16" s="21"/>
      <c r="D16" s="10"/>
      <c r="E16" s="9">
        <f t="shared" si="0"/>
        <v>0</v>
      </c>
      <c r="F16" s="11">
        <v>0</v>
      </c>
      <c r="G16" s="49">
        <f t="shared" ref="G16:G23" si="2">F16/$F$9</f>
        <v>0</v>
      </c>
      <c r="H16" s="17" t="s">
        <v>11</v>
      </c>
    </row>
    <row r="17" spans="1:10" ht="18.75" x14ac:dyDescent="0.25">
      <c r="A17" s="22" t="s">
        <v>22</v>
      </c>
      <c r="B17" s="13" t="s">
        <v>23</v>
      </c>
      <c r="C17" s="21"/>
      <c r="D17" s="15">
        <f>SUM(D18:D23)</f>
        <v>244449545.76000002</v>
      </c>
      <c r="E17" s="9">
        <f t="shared" si="0"/>
        <v>0.50000012618148948</v>
      </c>
      <c r="F17" s="16">
        <f>SUM(F18:F23)</f>
        <v>244449545.75999999</v>
      </c>
      <c r="G17" s="49">
        <f t="shared" si="2"/>
        <v>0.50000012618148948</v>
      </c>
      <c r="H17" s="14"/>
    </row>
    <row r="18" spans="1:10" ht="18.75" x14ac:dyDescent="0.25">
      <c r="A18" s="22" t="s">
        <v>24</v>
      </c>
      <c r="B18" s="13" t="s">
        <v>25</v>
      </c>
      <c r="C18" s="21"/>
      <c r="D18" s="10"/>
      <c r="E18" s="9">
        <f t="shared" si="0"/>
        <v>0</v>
      </c>
      <c r="F18" s="11">
        <v>0</v>
      </c>
      <c r="G18" s="49">
        <f t="shared" si="2"/>
        <v>0</v>
      </c>
      <c r="H18" s="14"/>
    </row>
    <row r="19" spans="1:10" ht="18.75" x14ac:dyDescent="0.25">
      <c r="A19" s="22" t="s">
        <v>26</v>
      </c>
      <c r="B19" s="13" t="s">
        <v>27</v>
      </c>
      <c r="C19" s="21"/>
      <c r="D19" s="10">
        <v>156704887.08000001</v>
      </c>
      <c r="E19" s="9">
        <f t="shared" si="0"/>
        <v>0.32052611539799031</v>
      </c>
      <c r="F19" s="11">
        <f>1555.26*100758</f>
        <v>156704887.08000001</v>
      </c>
      <c r="G19" s="49">
        <f t="shared" si="2"/>
        <v>0.32052611539799031</v>
      </c>
      <c r="H19" s="41" t="s">
        <v>63</v>
      </c>
    </row>
    <row r="20" spans="1:10" ht="18.75" x14ac:dyDescent="0.25">
      <c r="A20" s="22" t="s">
        <v>28</v>
      </c>
      <c r="B20" s="13" t="s">
        <v>29</v>
      </c>
      <c r="C20" s="21"/>
      <c r="D20" s="10"/>
      <c r="E20" s="9">
        <f t="shared" si="0"/>
        <v>0</v>
      </c>
      <c r="F20" s="11">
        <v>0</v>
      </c>
      <c r="G20" s="49">
        <f t="shared" si="2"/>
        <v>0</v>
      </c>
      <c r="H20" s="17" t="s">
        <v>11</v>
      </c>
    </row>
    <row r="21" spans="1:10" ht="18.75" x14ac:dyDescent="0.25">
      <c r="A21" s="22" t="s">
        <v>30</v>
      </c>
      <c r="B21" s="13" t="s">
        <v>31</v>
      </c>
      <c r="C21" s="21"/>
      <c r="D21" s="10"/>
      <c r="E21" s="9">
        <f t="shared" si="0"/>
        <v>0</v>
      </c>
      <c r="F21" s="11">
        <v>0</v>
      </c>
      <c r="G21" s="49">
        <f t="shared" si="2"/>
        <v>0</v>
      </c>
      <c r="H21" s="17"/>
    </row>
    <row r="22" spans="1:10" ht="18.75" x14ac:dyDescent="0.25">
      <c r="A22" s="22" t="s">
        <v>32</v>
      </c>
      <c r="B22" s="13" t="s">
        <v>33</v>
      </c>
      <c r="C22" s="21"/>
      <c r="D22" s="10"/>
      <c r="E22" s="9">
        <f t="shared" si="0"/>
        <v>0</v>
      </c>
      <c r="F22" s="11">
        <v>0</v>
      </c>
      <c r="G22" s="49">
        <f t="shared" si="2"/>
        <v>0</v>
      </c>
      <c r="H22" s="17"/>
      <c r="J22" s="47"/>
    </row>
    <row r="23" spans="1:10" ht="31.5" x14ac:dyDescent="0.25">
      <c r="A23" s="22" t="s">
        <v>34</v>
      </c>
      <c r="B23" s="23" t="s">
        <v>69</v>
      </c>
      <c r="C23" s="21"/>
      <c r="D23" s="10">
        <v>87744658.680000007</v>
      </c>
      <c r="E23" s="9">
        <f t="shared" si="0"/>
        <v>0.17947401078349923</v>
      </c>
      <c r="F23" s="11">
        <f>1555.26*(42616+13802)</f>
        <v>87744658.679999992</v>
      </c>
      <c r="G23" s="49">
        <f t="shared" si="2"/>
        <v>0.1794740107834992</v>
      </c>
      <c r="H23" s="41" t="s">
        <v>70</v>
      </c>
      <c r="J23" s="47"/>
    </row>
    <row r="24" spans="1:10" ht="18.75" x14ac:dyDescent="0.25">
      <c r="A24" s="20">
        <v>4</v>
      </c>
      <c r="B24" s="8" t="s">
        <v>35</v>
      </c>
      <c r="C24" s="21"/>
      <c r="D24" s="10"/>
      <c r="E24" s="9">
        <f t="shared" si="0"/>
        <v>0</v>
      </c>
      <c r="F24" s="11">
        <v>0</v>
      </c>
      <c r="G24" s="49">
        <f t="shared" si="1"/>
        <v>0</v>
      </c>
      <c r="H24" s="17" t="s">
        <v>11</v>
      </c>
    </row>
    <row r="25" spans="1:10" ht="18.75" x14ac:dyDescent="0.25">
      <c r="A25" s="20">
        <v>5</v>
      </c>
      <c r="B25" s="8" t="s">
        <v>36</v>
      </c>
      <c r="C25" s="21"/>
      <c r="D25" s="10"/>
      <c r="E25" s="9">
        <f t="shared" si="0"/>
        <v>0</v>
      </c>
      <c r="F25" s="11">
        <v>0</v>
      </c>
      <c r="G25" s="49">
        <f t="shared" si="1"/>
        <v>0</v>
      </c>
      <c r="H25" s="17" t="s">
        <v>11</v>
      </c>
    </row>
    <row r="26" spans="1:10" ht="37.5" x14ac:dyDescent="0.25">
      <c r="A26" s="20"/>
      <c r="B26" s="24" t="s">
        <v>37</v>
      </c>
      <c r="C26" s="21"/>
      <c r="D26" s="15">
        <f>D9-D13-D14-D15-D24-D25</f>
        <v>244449422.37999997</v>
      </c>
      <c r="E26" s="9"/>
      <c r="F26" s="16">
        <f>F9-F13-F14-F15-F24-F25</f>
        <v>244449422.38</v>
      </c>
      <c r="G26" s="49"/>
      <c r="H26" s="17"/>
    </row>
    <row r="27" spans="1:10" ht="18.75" x14ac:dyDescent="0.25">
      <c r="A27" s="45" t="s">
        <v>38</v>
      </c>
      <c r="B27" s="18" t="s">
        <v>39</v>
      </c>
      <c r="C27" s="21"/>
      <c r="D27" s="19"/>
      <c r="E27" s="9"/>
      <c r="F27" s="19"/>
      <c r="G27" s="49"/>
      <c r="H27" s="17"/>
    </row>
    <row r="28" spans="1:10" ht="75" x14ac:dyDescent="0.25">
      <c r="A28" s="20">
        <v>6</v>
      </c>
      <c r="B28" s="8" t="s">
        <v>40</v>
      </c>
      <c r="C28" s="21"/>
      <c r="D28" s="15">
        <f>D29+D32</f>
        <v>87800000</v>
      </c>
      <c r="E28" s="9">
        <f t="shared" si="0"/>
        <v>0.17958720660432606</v>
      </c>
      <c r="F28" s="16">
        <f>F29+F32</f>
        <v>87800000</v>
      </c>
      <c r="G28" s="49">
        <f t="shared" si="1"/>
        <v>0.17958720660432606</v>
      </c>
      <c r="H28" s="17" t="s">
        <v>11</v>
      </c>
    </row>
    <row r="29" spans="1:10" ht="37.5" x14ac:dyDescent="0.25">
      <c r="A29" s="20" t="s">
        <v>41</v>
      </c>
      <c r="B29" s="25" t="s">
        <v>42</v>
      </c>
      <c r="C29" s="51" t="s">
        <v>43</v>
      </c>
      <c r="D29" s="15">
        <f>D30+D31</f>
        <v>0</v>
      </c>
      <c r="E29" s="9">
        <f t="shared" si="0"/>
        <v>0</v>
      </c>
      <c r="F29" s="16">
        <f>F30+F31</f>
        <v>0</v>
      </c>
      <c r="G29" s="49">
        <f>F29/$F$9</f>
        <v>0</v>
      </c>
      <c r="H29" s="17" t="s">
        <v>11</v>
      </c>
    </row>
    <row r="30" spans="1:10" ht="41.25" customHeight="1" x14ac:dyDescent="0.25">
      <c r="A30" s="22" t="s">
        <v>44</v>
      </c>
      <c r="B30" s="26" t="s">
        <v>45</v>
      </c>
      <c r="C30" s="52"/>
      <c r="D30" s="10"/>
      <c r="E30" s="9">
        <f t="shared" si="0"/>
        <v>0</v>
      </c>
      <c r="F30" s="11">
        <v>0</v>
      </c>
      <c r="G30" s="49">
        <f t="shared" si="1"/>
        <v>0</v>
      </c>
      <c r="H30" s="17" t="s">
        <v>11</v>
      </c>
    </row>
    <row r="31" spans="1:10" ht="117.75" customHeight="1" x14ac:dyDescent="0.25">
      <c r="A31" s="22" t="s">
        <v>46</v>
      </c>
      <c r="B31" s="26" t="s">
        <v>47</v>
      </c>
      <c r="C31" s="53"/>
      <c r="D31" s="10"/>
      <c r="E31" s="9">
        <f t="shared" si="0"/>
        <v>0</v>
      </c>
      <c r="F31" s="11">
        <v>0</v>
      </c>
      <c r="G31" s="49">
        <f t="shared" si="1"/>
        <v>0</v>
      </c>
      <c r="H31" s="17" t="s">
        <v>11</v>
      </c>
    </row>
    <row r="32" spans="1:10" ht="37.5" x14ac:dyDescent="0.25">
      <c r="A32" s="20" t="s">
        <v>48</v>
      </c>
      <c r="B32" s="8" t="s">
        <v>49</v>
      </c>
      <c r="C32" s="21"/>
      <c r="D32" s="15">
        <f>D33+D34</f>
        <v>87800000</v>
      </c>
      <c r="E32" s="9">
        <f t="shared" si="0"/>
        <v>0.17958720660432606</v>
      </c>
      <c r="F32" s="16">
        <f>F33+F34</f>
        <v>87800000</v>
      </c>
      <c r="G32" s="49">
        <f t="shared" si="1"/>
        <v>0.17958720660432606</v>
      </c>
      <c r="H32" s="17" t="s">
        <v>11</v>
      </c>
    </row>
    <row r="33" spans="1:8" ht="63" x14ac:dyDescent="0.25">
      <c r="A33" s="27" t="s">
        <v>50</v>
      </c>
      <c r="B33" s="28" t="s">
        <v>51</v>
      </c>
      <c r="C33" s="40"/>
      <c r="D33" s="29">
        <f>134100000-46300000</f>
        <v>87800000</v>
      </c>
      <c r="E33" s="9">
        <f t="shared" si="0"/>
        <v>0.17958720660432606</v>
      </c>
      <c r="F33" s="30">
        <f>134100000-46300000</f>
        <v>87800000</v>
      </c>
      <c r="G33" s="49">
        <f t="shared" si="1"/>
        <v>0.17958720660432606</v>
      </c>
      <c r="H33" s="14" t="s">
        <v>64</v>
      </c>
    </row>
    <row r="34" spans="1:8" ht="56.25" x14ac:dyDescent="0.25">
      <c r="A34" s="27" t="s">
        <v>52</v>
      </c>
      <c r="B34" s="28" t="s">
        <v>53</v>
      </c>
      <c r="C34" s="40"/>
      <c r="D34" s="29"/>
      <c r="E34" s="9">
        <f t="shared" si="0"/>
        <v>0</v>
      </c>
      <c r="F34" s="30">
        <v>0</v>
      </c>
      <c r="G34" s="49">
        <f t="shared" si="1"/>
        <v>0</v>
      </c>
      <c r="H34" s="14"/>
    </row>
    <row r="35" spans="1:8" ht="19.5" thickBot="1" x14ac:dyDescent="0.3">
      <c r="A35" s="31">
        <v>7</v>
      </c>
      <c r="B35" s="32" t="s">
        <v>54</v>
      </c>
      <c r="C35" s="33"/>
      <c r="D35" s="34">
        <f>D9-D13-D14-D15-D24-D25-D28</f>
        <v>156649422.37999997</v>
      </c>
      <c r="E35" s="35">
        <f t="shared" si="0"/>
        <v>0.32041266721418443</v>
      </c>
      <c r="F35" s="36">
        <f>F9-F13-F14-F15-F24-F25-F28</f>
        <v>156649422.38</v>
      </c>
      <c r="G35" s="50">
        <f t="shared" si="1"/>
        <v>0.32041266721418449</v>
      </c>
      <c r="H35" s="37" t="s">
        <v>11</v>
      </c>
    </row>
    <row r="36" spans="1:8" ht="15.75" x14ac:dyDescent="0.25">
      <c r="B36" s="38" t="s">
        <v>60</v>
      </c>
    </row>
    <row r="37" spans="1:8" ht="15.75" x14ac:dyDescent="0.25">
      <c r="B37" s="38" t="s">
        <v>55</v>
      </c>
    </row>
    <row r="38" spans="1:8" ht="15.75" x14ac:dyDescent="0.25">
      <c r="B38" s="38" t="s">
        <v>56</v>
      </c>
    </row>
    <row r="39" spans="1:8" ht="15.75" x14ac:dyDescent="0.25">
      <c r="B39" s="38"/>
    </row>
    <row r="40" spans="1:8" ht="56.25" x14ac:dyDescent="0.3">
      <c r="B40" s="43" t="s">
        <v>65</v>
      </c>
      <c r="C40" s="42"/>
      <c r="E40" s="44" t="s">
        <v>66</v>
      </c>
      <c r="F40" s="42"/>
      <c r="G40" s="42"/>
    </row>
  </sheetData>
  <mergeCells count="6">
    <mergeCell ref="C29:C31"/>
    <mergeCell ref="B1:H1"/>
    <mergeCell ref="A3:B3"/>
    <mergeCell ref="C3:H3"/>
    <mergeCell ref="A5:H5"/>
    <mergeCell ref="A8:A11"/>
  </mergeCells>
  <pageMargins left="0.31496062992125984" right="0.31496062992125984" top="0.74803149606299213" bottom="0.35433070866141736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Распределение ЧП</vt:lpstr>
      <vt:lpstr>'Распределение ЧП'!Область_печати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2022-05-25T08:17:34Z</dcterms:modified>
</cp:coreProperties>
</file>